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8E3EEDF0-83F8-4265-A24C-1F4CA983BA0F}" xr6:coauthVersionLast="47" xr6:coauthVersionMax="47" xr10:uidLastSave="{00000000-0000-0000-0000-000000000000}"/>
  <bookViews>
    <workbookView xWindow="-120" yWindow="-120" windowWidth="29040" windowHeight="15840" xr2:uid="{C8F4A636-D3CF-4867-8FE4-82F8B9B3786C}"/>
  </bookViews>
  <sheets>
    <sheet name="Emp. vs. Arr." sheetId="2" r:id="rId1"/>
    <sheet name="Charts" sheetId="5" r:id="rId2"/>
    <sheet name="Statistics" sheetId="4" r:id="rId3"/>
  </sheets>
  <definedNames>
    <definedName name="_xlnm._FilterDatabase" hidden="1">#REF!</definedName>
    <definedName name="_xlnm.Criteria">#REF!</definedName>
    <definedName name="CUADROSDELPAIS">#REF!</definedName>
    <definedName name="_xlnm.Database">#REF!</definedName>
    <definedName name="DATES">#REF!</definedName>
    <definedName name="DD">#REF!</definedName>
    <definedName name="EuropeanStatistics">Statistics[]</definedName>
    <definedName name="Javier">#REF!</definedName>
    <definedName name="NAMES">#REF!</definedName>
    <definedName name="_xlnm.Print_Area" localSheetId="1">Charts!$B$2:$O$55</definedName>
    <definedName name="_xlnm.Print_Area" localSheetId="0">'Emp. vs. Arr.'!$A$1:$H$32</definedName>
    <definedName name="_xlnm.Print_Area" localSheetId="2">Statistics[#All]</definedName>
    <definedName name="_xlnm.Print_Area">#REF!</definedName>
    <definedName name="_xlnm.Print_Titles" localSheetId="0">'Emp. vs. Arr.'!$1:$3</definedName>
    <definedName name="_xlnm.Print_Titles">#REF!</definedName>
    <definedName name="TAB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4" l="1"/>
  <c r="D21" i="4"/>
  <c r="D22" i="4"/>
  <c r="D6" i="4"/>
  <c r="D8" i="4"/>
  <c r="D5" i="4"/>
  <c r="D4" i="4"/>
  <c r="D10" i="4"/>
  <c r="D11" i="4"/>
  <c r="D13" i="4"/>
  <c r="D15" i="4"/>
  <c r="D20" i="4"/>
  <c r="D9" i="4"/>
  <c r="D12" i="4"/>
  <c r="D23" i="4"/>
  <c r="D19" i="4"/>
  <c r="D14" i="4"/>
  <c r="D2" i="4"/>
  <c r="D7" i="4"/>
  <c r="D17" i="4"/>
  <c r="D18" i="4"/>
  <c r="D3" i="4"/>
  <c r="D16" i="4"/>
  <c r="E32" i="2"/>
  <c r="E21" i="2"/>
  <c r="E22" i="2"/>
  <c r="E23" i="2"/>
  <c r="E24" i="2"/>
  <c r="E25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5" i="2"/>
  <c r="E6" i="2"/>
  <c r="E4" i="2"/>
  <c r="C30" i="2" l="1"/>
  <c r="D30" i="2"/>
  <c r="B30" i="2"/>
  <c r="C29" i="2"/>
  <c r="D29" i="2"/>
  <c r="B29" i="2"/>
  <c r="C28" i="2"/>
  <c r="D28" i="2"/>
  <c r="B28" i="2"/>
  <c r="C27" i="2"/>
  <c r="D27" i="2"/>
  <c r="B27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4" i="2"/>
</calcChain>
</file>

<file path=xl/sharedStrings.xml><?xml version="1.0" encoding="utf-8"?>
<sst xmlns="http://schemas.openxmlformats.org/spreadsheetml/2006/main" count="74" uniqueCount="46">
  <si>
    <t>Belgium</t>
  </si>
  <si>
    <t>Bulgaria</t>
  </si>
  <si>
    <t>Croatia</t>
  </si>
  <si>
    <t>Cyprus</t>
  </si>
  <si>
    <t>Czechia</t>
  </si>
  <si>
    <t>Denmark</t>
  </si>
  <si>
    <t>France</t>
  </si>
  <si>
    <t>Greece</t>
  </si>
  <si>
    <t>Italy</t>
  </si>
  <si>
    <t>Latvia</t>
  </si>
  <si>
    <t>Lithuania</t>
  </si>
  <si>
    <t>Luxembourg</t>
  </si>
  <si>
    <t>Malta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</si>
  <si>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</si>
  <si>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</si>
  <si>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</si>
  <si>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</si>
  <si>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</si>
  <si>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</si>
  <si>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</si>
  <si>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</si>
  <si>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Türkiye</t>
  </si>
  <si>
    <t>Country</t>
  </si>
  <si>
    <t>Employment</t>
  </si>
  <si>
    <t>Arrivals (in Millions)</t>
  </si>
  <si>
    <t>Employment vs. Tourist Arrivals in some European Countries (2021)</t>
  </si>
  <si>
    <t>Arrivals Per Empl.</t>
  </si>
  <si>
    <t>Average</t>
  </si>
  <si>
    <t>Standard Deviation</t>
  </si>
  <si>
    <t>Median</t>
  </si>
  <si>
    <t>Range</t>
  </si>
  <si>
    <t>Arrivals Per Employment</t>
  </si>
  <si>
    <t>Description</t>
  </si>
  <si>
    <t xml:space="preserve"> </t>
  </si>
  <si>
    <t>Alarming</t>
  </si>
  <si>
    <t>Extremely Bad</t>
  </si>
  <si>
    <t>Mediocre</t>
  </si>
  <si>
    <t>Bad</t>
  </si>
  <si>
    <t>Fairly Bad</t>
  </si>
  <si>
    <t>Fairly Good</t>
  </si>
  <si>
    <t>Good</t>
  </si>
  <si>
    <t>Extremely Good</t>
  </si>
  <si>
    <t>Excellent</t>
  </si>
  <si>
    <t>Number of Countries where Arrivals Per Employment is greater than 16 (2021)</t>
  </si>
  <si>
    <t>Arrivals / Employment Portion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</si>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</sst>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;\(0\)"/>
  </numFmts>
  <fonts count="12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7030A0"/>
      <name val="Arial"/>
      <family val="2"/>
    </font>
    <font>
      <b/>
      <sz val="16"/>
      <color theme="1"/>
      <name val="Algerian"/>
      <family val="5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 applyNumberForma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/>
    <xf numFmtId="0" fontId="4" fillId="0" borderId="0" xfId="2" applyFont="1"/>
    <xf numFmtId="0" fontId="5" fillId="2" borderId="0" xfId="2" applyFont="1" applyFill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5" fillId="2" borderId="3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0" fontId="3" fillId="0" borderId="5" xfId="1" applyFont="1" applyBorder="1"/>
    <xf numFmtId="3" fontId="3" fillId="0" borderId="8" xfId="3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0" fontId="4" fillId="4" borderId="1" xfId="2" applyFont="1" applyFill="1" applyBorder="1" applyAlignment="1">
      <alignment horizontal="center"/>
    </xf>
    <xf numFmtId="0" fontId="3" fillId="0" borderId="6" xfId="1" applyFont="1" applyBorder="1"/>
    <xf numFmtId="3" fontId="3" fillId="0" borderId="9" xfId="3" applyNumberFormat="1" applyFont="1" applyBorder="1" applyAlignment="1">
      <alignment horizontal="center"/>
    </xf>
    <xf numFmtId="4" fontId="4" fillId="0" borderId="9" xfId="2" applyNumberFormat="1" applyFont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6" fillId="0" borderId="3" xfId="2" applyFont="1" applyBorder="1" applyAlignment="1">
      <alignment horizontal="right"/>
    </xf>
    <xf numFmtId="4" fontId="5" fillId="0" borderId="7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0" fontId="6" fillId="0" borderId="5" xfId="2" applyFont="1" applyBorder="1" applyAlignment="1">
      <alignment horizontal="right"/>
    </xf>
    <xf numFmtId="4" fontId="5" fillId="0" borderId="8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6" fillId="0" borderId="6" xfId="2" applyFont="1" applyBorder="1" applyAlignment="1">
      <alignment horizontal="right"/>
    </xf>
    <xf numFmtId="4" fontId="5" fillId="0" borderId="9" xfId="2" applyNumberFormat="1" applyFont="1" applyBorder="1" applyAlignment="1">
      <alignment horizontal="center"/>
    </xf>
    <xf numFmtId="4" fontId="5" fillId="0" borderId="2" xfId="2" applyNumberFormat="1" applyFont="1" applyBorder="1" applyAlignment="1">
      <alignment horizontal="center"/>
    </xf>
    <xf numFmtId="164" fontId="3" fillId="0" borderId="0" xfId="3" applyNumberFormat="1" applyFont="1"/>
    <xf numFmtId="164" fontId="4" fillId="0" borderId="0" xfId="2" applyNumberFormat="1" applyFont="1"/>
    <xf numFmtId="10" fontId="5" fillId="0" borderId="0" xfId="2" applyNumberFormat="1" applyFont="1" applyAlignment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/>
    <xf numFmtId="0" fontId="4" fillId="0" borderId="0" xfId="0" applyNumberFormat="1" applyFont="1" applyFill="1" applyBorder="1" applyAlignment="1" applyProtection="1"/>
    <xf numFmtId="3" fontId="11" fillId="5" borderId="0" xfId="0" applyNumberFormat="1" applyFont="1" applyFill="1" applyBorder="1" applyAlignment="1" applyProtection="1">
      <alignment horizontal="right"/>
    </xf>
    <xf numFmtId="0" fontId="9" fillId="0" borderId="0" xfId="2" applyFont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7" fillId="3" borderId="12" xfId="2" applyFont="1" applyFill="1" applyBorder="1" applyAlignment="1">
      <alignment horizontal="center"/>
    </xf>
  </cellXfs>
  <cellStyles count="4">
    <cellStyle name="Comma 2" xfId="3" xr:uid="{9CD3F26A-DBF3-4205-B319-E296D15913C5}"/>
    <cellStyle name="Normal" xfId="0" builtinId="0"/>
    <cellStyle name="Normal 5" xfId="1" xr:uid="{8344523F-9B4C-4B5D-A842-E4CCE9CABFED}"/>
    <cellStyle name="Normal 6" xfId="2" xr:uid="{DDEFFBEF-E1D3-43D0-A838-D2FFFC6356E9}"/>
  </cellStyles>
  <dxfs count="10"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gerian"/>
        <family val="5"/>
        <scheme val="none"/>
      </font>
      <numFmt numFmtId="3" formatCode="#,##0"/>
      <fill>
        <patternFill patternType="solid">
          <fgColor indexed="64"/>
          <bgColor rgb="FFFF0000"/>
        </patternFill>
      </fill>
      <alignment horizontal="righ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_);\(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Arrivals (in Millions) / Arrivals Per Empl. In some European Countries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'Emp. vs. Arr.'!$C$3</c:f>
              <c:strCache>
                <c:ptCount val="1"/>
                <c:pt idx="0">
                  <c:v>Arrivals (in Millions)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'Emp. vs. Arr.'!$A$4:$A$25</c:f>
              <c:strCache>
                <c:ptCount val="22"/>
                <c:pt idx="0">
                  <c:v>Belgium</c:v>
                </c:pt>
                <c:pt idx="1">
                  <c:v>Bulgaria</c:v>
                </c:pt>
                <c:pt idx="2">
                  <c:v>Croatia</c:v>
                </c:pt>
                <c:pt idx="3">
                  <c:v>Cyprus</c:v>
                </c:pt>
                <c:pt idx="4">
                  <c:v>Czechia</c:v>
                </c:pt>
                <c:pt idx="5">
                  <c:v>Denmark</c:v>
                </c:pt>
                <c:pt idx="6">
                  <c:v>France</c:v>
                </c:pt>
                <c:pt idx="7">
                  <c:v>Greece</c:v>
                </c:pt>
                <c:pt idx="8">
                  <c:v>Italy</c:v>
                </c:pt>
                <c:pt idx="9">
                  <c:v>Latvia</c:v>
                </c:pt>
                <c:pt idx="10">
                  <c:v>Lithuania</c:v>
                </c:pt>
                <c:pt idx="11">
                  <c:v>Luxembourg</c:v>
                </c:pt>
                <c:pt idx="12">
                  <c:v>Malta</c:v>
                </c:pt>
                <c:pt idx="13">
                  <c:v>Poland</c:v>
                </c:pt>
                <c:pt idx="14">
                  <c:v>Portugal</c:v>
                </c:pt>
                <c:pt idx="15">
                  <c:v>Romania</c:v>
                </c:pt>
                <c:pt idx="16">
                  <c:v>Slovakia</c:v>
                </c:pt>
                <c:pt idx="17">
                  <c:v>Slovenia</c:v>
                </c:pt>
                <c:pt idx="18">
                  <c:v>Spain</c:v>
                </c:pt>
                <c:pt idx="19">
                  <c:v>Sweden</c:v>
                </c:pt>
                <c:pt idx="20">
                  <c:v>Switzerland</c:v>
                </c:pt>
                <c:pt idx="21">
                  <c:v>Türkiye</c:v>
                </c:pt>
              </c:strCache>
            </c:strRef>
          </c:cat>
          <c:val>
            <c:numRef>
              <c:f>'Emp. vs. Arr.'!$C$4:$C$25</c:f>
              <c:numCache>
                <c:formatCode>#,##0.00</c:formatCode>
                <c:ptCount val="22"/>
                <c:pt idx="0">
                  <c:v>3.24</c:v>
                </c:pt>
                <c:pt idx="1">
                  <c:v>2.2000000000000002</c:v>
                </c:pt>
                <c:pt idx="2">
                  <c:v>12.8</c:v>
                </c:pt>
                <c:pt idx="3">
                  <c:v>1.94</c:v>
                </c:pt>
                <c:pt idx="4">
                  <c:v>11.4</c:v>
                </c:pt>
                <c:pt idx="5">
                  <c:v>16.82</c:v>
                </c:pt>
                <c:pt idx="6">
                  <c:v>48.4</c:v>
                </c:pt>
                <c:pt idx="7">
                  <c:v>14.7</c:v>
                </c:pt>
                <c:pt idx="8">
                  <c:v>45</c:v>
                </c:pt>
                <c:pt idx="9">
                  <c:v>1.3</c:v>
                </c:pt>
                <c:pt idx="10">
                  <c:v>0.48</c:v>
                </c:pt>
                <c:pt idx="11">
                  <c:v>1.33</c:v>
                </c:pt>
                <c:pt idx="12">
                  <c:v>0.97</c:v>
                </c:pt>
                <c:pt idx="13">
                  <c:v>9.7200000000000006</c:v>
                </c:pt>
                <c:pt idx="14">
                  <c:v>6.32</c:v>
                </c:pt>
                <c:pt idx="15">
                  <c:v>9.3800000000000008</c:v>
                </c:pt>
                <c:pt idx="16">
                  <c:v>16.09</c:v>
                </c:pt>
                <c:pt idx="17">
                  <c:v>4</c:v>
                </c:pt>
                <c:pt idx="18">
                  <c:v>31.2</c:v>
                </c:pt>
                <c:pt idx="19">
                  <c:v>2.99</c:v>
                </c:pt>
                <c:pt idx="20">
                  <c:v>13.69</c:v>
                </c:pt>
                <c:pt idx="21">
                  <c:v>30.04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D0-4584-9965-DE237D08A0FF}"/>
            </c:ext>
          </c:extLst>
        </c:ser>
        <c:ser>
          <c:idx val="1"/>
          <c:order val="1"/>
          <c:tx>
            <c:strRef>
              <c:f>'Emp. vs. Arr.'!$D$3</c:f>
              <c:strCache>
                <c:ptCount val="1"/>
                <c:pt idx="0">
                  <c:v>Arrivals Per Empl.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'Emp. vs. Arr.'!$A$4:$A$25</c:f>
              <c:strCache>
                <c:ptCount val="22"/>
                <c:pt idx="0">
                  <c:v>Belgium</c:v>
                </c:pt>
                <c:pt idx="1">
                  <c:v>Bulgaria</c:v>
                </c:pt>
                <c:pt idx="2">
                  <c:v>Croatia</c:v>
                </c:pt>
                <c:pt idx="3">
                  <c:v>Cyprus</c:v>
                </c:pt>
                <c:pt idx="4">
                  <c:v>Czechia</c:v>
                </c:pt>
                <c:pt idx="5">
                  <c:v>Denmark</c:v>
                </c:pt>
                <c:pt idx="6">
                  <c:v>France</c:v>
                </c:pt>
                <c:pt idx="7">
                  <c:v>Greece</c:v>
                </c:pt>
                <c:pt idx="8">
                  <c:v>Italy</c:v>
                </c:pt>
                <c:pt idx="9">
                  <c:v>Latvia</c:v>
                </c:pt>
                <c:pt idx="10">
                  <c:v>Lithuania</c:v>
                </c:pt>
                <c:pt idx="11">
                  <c:v>Luxembourg</c:v>
                </c:pt>
                <c:pt idx="12">
                  <c:v>Malta</c:v>
                </c:pt>
                <c:pt idx="13">
                  <c:v>Poland</c:v>
                </c:pt>
                <c:pt idx="14">
                  <c:v>Portugal</c:v>
                </c:pt>
                <c:pt idx="15">
                  <c:v>Romania</c:v>
                </c:pt>
                <c:pt idx="16">
                  <c:v>Slovakia</c:v>
                </c:pt>
                <c:pt idx="17">
                  <c:v>Slovenia</c:v>
                </c:pt>
                <c:pt idx="18">
                  <c:v>Spain</c:v>
                </c:pt>
                <c:pt idx="19">
                  <c:v>Sweden</c:v>
                </c:pt>
                <c:pt idx="20">
                  <c:v>Switzerland</c:v>
                </c:pt>
                <c:pt idx="21">
                  <c:v>Türkiye</c:v>
                </c:pt>
              </c:strCache>
            </c:strRef>
          </c:cat>
          <c:val>
            <c:numRef>
              <c:f>'Emp. vs. Arr.'!$D$4:$D$25</c:f>
              <c:numCache>
                <c:formatCode>#,##0.00</c:formatCode>
                <c:ptCount val="22"/>
                <c:pt idx="0">
                  <c:v>10.257936445118457</c:v>
                </c:pt>
                <c:pt idx="1">
                  <c:v>8.9453439484748181</c:v>
                </c:pt>
                <c:pt idx="2">
                  <c:v>75.209175519413364</c:v>
                </c:pt>
                <c:pt idx="3">
                  <c:v>44.150110375275936</c:v>
                </c:pt>
                <c:pt idx="4">
                  <c:v>78.51996748997837</c:v>
                </c:pt>
                <c:pt idx="5">
                  <c:v>81.041494015842119</c:v>
                </c:pt>
                <c:pt idx="6">
                  <c:v>32.158079551381505</c:v>
                </c:pt>
                <c:pt idx="7">
                  <c:v>28.878057980068245</c:v>
                </c:pt>
                <c:pt idx="8">
                  <c:v>23.805480656459935</c:v>
                </c:pt>
                <c:pt idx="9">
                  <c:v>17.663043478260871</c:v>
                </c:pt>
                <c:pt idx="10">
                  <c:v>10.329244673983215</c:v>
                </c:pt>
                <c:pt idx="11">
                  <c:v>34.727662018904383</c:v>
                </c:pt>
                <c:pt idx="12">
                  <c:v>25.835663870022639</c:v>
                </c:pt>
                <c:pt idx="13">
                  <c:v>8.8212792488481053</c:v>
                </c:pt>
                <c:pt idx="14">
                  <c:v>10.975995220579296</c:v>
                </c:pt>
                <c:pt idx="15">
                  <c:v>20.780210504861639</c:v>
                </c:pt>
                <c:pt idx="16">
                  <c:v>114.62154942119324</c:v>
                </c:pt>
                <c:pt idx="17">
                  <c:v>63.910014699303382</c:v>
                </c:pt>
                <c:pt idx="18">
                  <c:v>13.185570421722721</c:v>
                </c:pt>
                <c:pt idx="19">
                  <c:v>12.589473684210526</c:v>
                </c:pt>
                <c:pt idx="20">
                  <c:v>106.71551623338659</c:v>
                </c:pt>
                <c:pt idx="21">
                  <c:v>16.487376509330407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D0-4584-9965-DE237D08A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9929647"/>
        <c:axId val="729922991"/>
      </c:barChart>
      <c:catAx>
        <c:axId val="72992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729922991"/>
        <c:crosses val="autoZero"/>
        <c:auto val="1"/>
        <c:lblAlgn val="ctr"/>
        <c:lblOffset val="100"/>
        <c:noMultiLvlLbl val="0"/>
      </c:catAx>
      <c:valAx>
        <c:axId val="729922991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Arrivals (in Millions) / Arrivals Per Empl.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72992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Tourist Arrivals (in Millions)</a:t>
            </a:r>
            <a:r>
              <a:rPr lang="en-US" baseline="0"/>
              <a:t> for the largest European Host Countries (2021)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line3D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('Emp. vs. Arr.'!$A$10,'Emp. vs. Arr.'!$A$12,'Emp. vs. Arr.'!$A$22,'Emp. vs. Arr.'!$A$25)</c:f>
              <c:strCache>
                <c:ptCount val="4"/>
                <c:pt idx="0">
                  <c:v>France</c:v>
                </c:pt>
                <c:pt idx="1">
                  <c:v>Italy</c:v>
                </c:pt>
                <c:pt idx="2">
                  <c:v>Spain</c:v>
                </c:pt>
                <c:pt idx="3">
                  <c:v>Türkiye</c:v>
                </c:pt>
              </c:strCache>
            </c:strRef>
          </c:cat>
          <c:val>
            <c:numRef>
              <c:f>('Emp. vs. Arr.'!$C$10,'Emp. vs. Arr.'!$C$12,'Emp. vs. Arr.'!$C$22,'Emp. vs. Arr.'!$C$25)</c:f>
              <c:numCache>
                <c:formatCode>#,##0.00</c:formatCode>
                <c:ptCount val="4"/>
                <c:pt idx="0">
                  <c:v>48.4</c:v>
                </c:pt>
                <c:pt idx="1">
                  <c:v>45</c:v>
                </c:pt>
                <c:pt idx="2">
                  <c:v>31.2</c:v>
                </c:pt>
                <c:pt idx="3">
                  <c:v>30.04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3-4CB4-BF45-0297CC7E6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9402399"/>
        <c:axId val="869403231"/>
        <c:axId val="766889919"/>
      </c:line3DChart>
      <c:catAx>
        <c:axId val="8694023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Country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69403231"/>
        <c:crosses val="autoZero"/>
        <c:auto val="1"/>
        <c:lblAlgn val="ctr"/>
        <c:lblOffset val="100"/>
        <c:noMultiLvlLbl val="0"/>
      </c:catAx>
      <c:valAx>
        <c:axId val="869403231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Arrivals (in 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69402399"/>
        <c:crosses val="autoZero"/>
        <c:crossBetween val="between"/>
      </c:valAx>
      <c:serAx>
        <c:axId val="766889919"/>
        <c:scaling>
          <c:orientation val="minMax"/>
        </c:scaling>
        <c:delete val="1"/>
        <c:axPos val="b"/>
        <c:majorTickMark val="out"/>
        <c:minorTickMark val="none"/>
        <c:tickLblPos val="nextTo"/>
        <c:crossAx val="869403231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161924</xdr:rowOff>
    </xdr:from>
    <xdr:to>
      <xdr:col>15</xdr:col>
      <xdr:colOff>9524</xdr:colOff>
      <xdr:row>27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DF6B6B-5870-4BC1-9314-55234A86B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609599</xdr:colOff>
      <xdr:row>28</xdr:row>
      <xdr:rowOff>161924</xdr:rowOff>
    </xdr:from>
    <xdr:to>
      <xdr:col>14</xdr:col>
      <xdr:colOff>600074</xdr:colOff>
      <xdr:row>54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099E9A-02DD-43EF-9447-767CFB9AF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85A5C-5F83-4A12-8A42-D6DBFF5378A2}" name="Statistics" displayName="Statistics" ref="A1:D24" totalsRowCount="1" headerRowDxfId="9" headerRowCellStyle="Normal 6">
  <autoFilter ref="A1:D23" xr:uid="{BDE85A5C-5F83-4A12-8A42-D6DBFF5378A2}"/>
  <sortState xmlns:xlrd2="http://schemas.microsoft.com/office/spreadsheetml/2017/richdata2" ref="A2:D23">
    <sortCondition descending="1" ref="D1:D23"/>
  </sortState>
  <tableColumns count="4">
    <tableColumn id="1" xr3:uid="{A403C6B9-CD88-479D-AC1A-A2476D587E24}" name="Country" totalsRowLabel="Total" dataDxfId="8" totalsRowDxfId="7" dataCellStyle="Normal 5"/>
    <tableColumn id="2" xr3:uid="{3CECDC32-5DF2-4979-AEE8-DF1525DCE358}" name="Employment" dataDxfId="6" totalsRowDxfId="5" dataCellStyle="Comma 2"/>
    <tableColumn id="3" xr3:uid="{ECDD7F81-C284-46A3-8C22-F53A5B8A0B53}" name="Arrivals (in Millions)" dataDxfId="4" totalsRowDxfId="3" dataCellStyle="Normal 6"/>
    <tableColumn id="4" xr3:uid="{6CE4D02B-30E1-45F9-B257-76D4B6B9231C}" name="Arrivals / Employment Portion" totalsRowFunction="var" dataDxfId="2" totalsRowDxfId="1" dataCellStyle="Normal 6">
      <calculatedColumnFormula>Statistics[[#This Row],[Arrivals (in Millions)]]*1000000/Statistics[[#This Row],[Employment]]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50F1-393E-48D6-95A4-EACB2E357137}">
  <sheetPr>
    <pageSetUpPr fitToPage="1"/>
  </sheetPr>
  <dimension ref="A1:H32"/>
  <sheetViews>
    <sheetView tabSelected="1" zoomScale="94" zoomScaleNormal="94" workbookViewId="0">
      <pane ySplit="1" topLeftCell="A2" activePane="bottomLeft" state="frozen"/>
      <selection pane="bottomLeft" activeCell="A4" sqref="A4"/>
    </sheetView>
  </sheetViews>
  <sheetFormatPr defaultColWidth="24.7109375" defaultRowHeight="24" customHeight="1"/>
  <cols>
    <col min="1" max="4" width="24.7109375" style="2"/>
    <col min="5" max="5" width="24.7109375" style="2" customWidth="1"/>
    <col min="6" max="6" width="10.7109375" style="2" customWidth="1"/>
    <col min="7" max="16384" width="24.7109375" style="2"/>
  </cols>
  <sheetData>
    <row r="1" spans="1:8" ht="24" customHeight="1" thickTop="1" thickBot="1">
      <c r="A1" s="39" t="s">
        <v>25</v>
      </c>
      <c r="B1" s="40"/>
      <c r="C1" s="40"/>
      <c r="D1" s="40"/>
      <c r="E1" s="41"/>
    </row>
    <row r="2" spans="1:8" ht="24" customHeight="1" thickTop="1" thickBot="1"/>
    <row r="3" spans="1:8" ht="24" customHeight="1" thickTop="1">
      <c r="A3" s="11" t="s">
        <v>22</v>
      </c>
      <c r="B3" s="12" t="s">
        <v>23</v>
      </c>
      <c r="C3" s="12" t="s">
        <v>24</v>
      </c>
      <c r="D3" s="12" t="s">
        <v>26</v>
      </c>
      <c r="E3" s="13" t="s">
        <v>32</v>
      </c>
      <c r="G3" s="6" t="s">
        <v>31</v>
      </c>
      <c r="H3" s="7" t="s">
        <v>32</v>
      </c>
    </row>
    <row r="4" spans="1:8" ht="24" customHeight="1">
      <c r="A4" s="14" t="s">
        <v>0</v>
      </c>
      <c r="B4" s="15">
        <v>315853</v>
      </c>
      <c r="C4" s="16">
        <v>3.24</v>
      </c>
      <c r="D4" s="16">
        <f>(C4*1000000)/B4</f>
        <v>10.257936445118457</v>
      </c>
      <c r="E4" s="17" t="str">
        <f>VLOOKUP(D4,$G$3:$H$13,2)</f>
        <v>Alarming</v>
      </c>
      <c r="G4" s="8">
        <v>5</v>
      </c>
      <c r="H4" s="4" t="s">
        <v>34</v>
      </c>
    </row>
    <row r="5" spans="1:8" ht="24" customHeight="1">
      <c r="A5" s="14" t="s">
        <v>1</v>
      </c>
      <c r="B5" s="15">
        <v>245938</v>
      </c>
      <c r="C5" s="16">
        <v>2.2000000000000002</v>
      </c>
      <c r="D5" s="16">
        <f t="shared" ref="D5:D25" si="0">(C5*1000000)/B5</f>
        <v>8.9453439484748181</v>
      </c>
      <c r="E5" s="17" t="str">
        <f t="shared" ref="E5:E25" si="1">VLOOKUP(D5,$G$3:$H$13,2)</f>
        <v>Alarming</v>
      </c>
      <c r="G5" s="8">
        <v>15</v>
      </c>
      <c r="H5" s="4" t="s">
        <v>35</v>
      </c>
    </row>
    <row r="6" spans="1:8" ht="24" customHeight="1">
      <c r="A6" s="14" t="s">
        <v>2</v>
      </c>
      <c r="B6" s="15">
        <v>170192</v>
      </c>
      <c r="C6" s="16">
        <v>12.8</v>
      </c>
      <c r="D6" s="16">
        <f t="shared" si="0"/>
        <v>75.209175519413364</v>
      </c>
      <c r="E6" s="17" t="str">
        <f t="shared" si="1"/>
        <v>Good</v>
      </c>
      <c r="G6" s="8">
        <v>25</v>
      </c>
      <c r="H6" s="4" t="s">
        <v>36</v>
      </c>
    </row>
    <row r="7" spans="1:8" ht="24" customHeight="1">
      <c r="A7" s="14" t="s">
        <v>3</v>
      </c>
      <c r="B7" s="15">
        <v>43941</v>
      </c>
      <c r="C7" s="16">
        <v>1.94</v>
      </c>
      <c r="D7" s="16">
        <f t="shared" si="0"/>
        <v>44.150110375275936</v>
      </c>
      <c r="E7" s="17" t="str">
        <f t="shared" si="1"/>
        <v>Bad</v>
      </c>
      <c r="G7" s="8">
        <v>35</v>
      </c>
      <c r="H7" s="4" t="s">
        <v>37</v>
      </c>
    </row>
    <row r="8" spans="1:8" ht="24" customHeight="1">
      <c r="A8" s="14" t="s">
        <v>4</v>
      </c>
      <c r="B8" s="15">
        <v>145186</v>
      </c>
      <c r="C8" s="16">
        <v>11.4</v>
      </c>
      <c r="D8" s="16">
        <f t="shared" si="0"/>
        <v>78.51996748997837</v>
      </c>
      <c r="E8" s="17" t="str">
        <f t="shared" si="1"/>
        <v>Good</v>
      </c>
      <c r="G8" s="8">
        <v>45</v>
      </c>
      <c r="H8" s="4" t="s">
        <v>38</v>
      </c>
    </row>
    <row r="9" spans="1:8" ht="24" customHeight="1">
      <c r="A9" s="14" t="s">
        <v>5</v>
      </c>
      <c r="B9" s="15">
        <v>207548</v>
      </c>
      <c r="C9" s="16">
        <v>16.82</v>
      </c>
      <c r="D9" s="16">
        <f t="shared" si="0"/>
        <v>81.041494015842119</v>
      </c>
      <c r="E9" s="17" t="str">
        <f t="shared" si="1"/>
        <v>Good</v>
      </c>
      <c r="G9" s="8">
        <v>55</v>
      </c>
      <c r="H9" s="4" t="s">
        <v>27</v>
      </c>
    </row>
    <row r="10" spans="1:8" ht="24" customHeight="1">
      <c r="A10" s="14" t="s">
        <v>6</v>
      </c>
      <c r="B10" s="15">
        <v>1505065</v>
      </c>
      <c r="C10" s="16">
        <v>48.4</v>
      </c>
      <c r="D10" s="16">
        <f t="shared" si="0"/>
        <v>32.158079551381505</v>
      </c>
      <c r="E10" s="17" t="str">
        <f t="shared" si="1"/>
        <v>Mediocre</v>
      </c>
      <c r="G10" s="8">
        <v>65</v>
      </c>
      <c r="H10" s="4" t="s">
        <v>39</v>
      </c>
    </row>
    <row r="11" spans="1:8" ht="24" customHeight="1">
      <c r="A11" s="14" t="s">
        <v>7</v>
      </c>
      <c r="B11" s="15">
        <v>509037</v>
      </c>
      <c r="C11" s="16">
        <v>14.7</v>
      </c>
      <c r="D11" s="16">
        <f t="shared" si="0"/>
        <v>28.878057980068245</v>
      </c>
      <c r="E11" s="17" t="str">
        <f t="shared" si="1"/>
        <v>Mediocre</v>
      </c>
      <c r="G11" s="8">
        <v>75</v>
      </c>
      <c r="H11" s="4" t="s">
        <v>40</v>
      </c>
    </row>
    <row r="12" spans="1:8" ht="24" customHeight="1">
      <c r="A12" s="14" t="s">
        <v>8</v>
      </c>
      <c r="B12" s="15">
        <v>1890321</v>
      </c>
      <c r="C12" s="16">
        <v>45</v>
      </c>
      <c r="D12" s="16">
        <f t="shared" si="0"/>
        <v>23.805480656459935</v>
      </c>
      <c r="E12" s="17" t="str">
        <f t="shared" si="1"/>
        <v>Extremely Bad</v>
      </c>
      <c r="G12" s="8">
        <v>85</v>
      </c>
      <c r="H12" s="4" t="s">
        <v>41</v>
      </c>
    </row>
    <row r="13" spans="1:8" ht="24" customHeight="1" thickBot="1">
      <c r="A13" s="14" t="s">
        <v>9</v>
      </c>
      <c r="B13" s="15">
        <v>73600</v>
      </c>
      <c r="C13" s="16">
        <v>1.3</v>
      </c>
      <c r="D13" s="16">
        <f t="shared" si="0"/>
        <v>17.663043478260871</v>
      </c>
      <c r="E13" s="17" t="str">
        <f t="shared" si="1"/>
        <v>Extremely Bad</v>
      </c>
      <c r="G13" s="9">
        <v>95</v>
      </c>
      <c r="H13" s="5" t="s">
        <v>42</v>
      </c>
    </row>
    <row r="14" spans="1:8" ht="24" customHeight="1" thickTop="1">
      <c r="A14" s="14" t="s">
        <v>10</v>
      </c>
      <c r="B14" s="15">
        <v>46470</v>
      </c>
      <c r="C14" s="16">
        <v>0.48</v>
      </c>
      <c r="D14" s="16">
        <f t="shared" si="0"/>
        <v>10.329244673983215</v>
      </c>
      <c r="E14" s="17" t="str">
        <f t="shared" si="1"/>
        <v>Alarming</v>
      </c>
    </row>
    <row r="15" spans="1:8" ht="24" customHeight="1">
      <c r="A15" s="14" t="s">
        <v>11</v>
      </c>
      <c r="B15" s="15">
        <v>38298</v>
      </c>
      <c r="C15" s="16">
        <v>1.33</v>
      </c>
      <c r="D15" s="16">
        <f t="shared" si="0"/>
        <v>34.727662018904383</v>
      </c>
      <c r="E15" s="17" t="str">
        <f t="shared" si="1"/>
        <v>Mediocre</v>
      </c>
    </row>
    <row r="16" spans="1:8" ht="24" customHeight="1">
      <c r="A16" s="14" t="s">
        <v>12</v>
      </c>
      <c r="B16" s="15">
        <v>37545</v>
      </c>
      <c r="C16" s="16">
        <v>0.97</v>
      </c>
      <c r="D16" s="16">
        <f t="shared" si="0"/>
        <v>25.835663870022639</v>
      </c>
      <c r="E16" s="17" t="str">
        <f t="shared" si="1"/>
        <v>Mediocre</v>
      </c>
    </row>
    <row r="17" spans="1:7" ht="24" customHeight="1">
      <c r="A17" s="14" t="s">
        <v>13</v>
      </c>
      <c r="B17" s="15">
        <v>1101881</v>
      </c>
      <c r="C17" s="16">
        <v>9.7200000000000006</v>
      </c>
      <c r="D17" s="16">
        <f t="shared" si="0"/>
        <v>8.8212792488481053</v>
      </c>
      <c r="E17" s="17" t="str">
        <f t="shared" si="1"/>
        <v>Alarming</v>
      </c>
    </row>
    <row r="18" spans="1:7" ht="24" customHeight="1">
      <c r="A18" s="14" t="s">
        <v>14</v>
      </c>
      <c r="B18" s="15">
        <v>575802</v>
      </c>
      <c r="C18" s="16">
        <v>6.32</v>
      </c>
      <c r="D18" s="16">
        <f t="shared" si="0"/>
        <v>10.975995220579296</v>
      </c>
      <c r="E18" s="17" t="str">
        <f t="shared" si="1"/>
        <v>Alarming</v>
      </c>
    </row>
    <row r="19" spans="1:7" ht="24" customHeight="1">
      <c r="A19" s="14" t="s">
        <v>15</v>
      </c>
      <c r="B19" s="15">
        <v>451391</v>
      </c>
      <c r="C19" s="16">
        <v>9.3800000000000008</v>
      </c>
      <c r="D19" s="16">
        <f t="shared" si="0"/>
        <v>20.780210504861639</v>
      </c>
      <c r="E19" s="17" t="str">
        <f t="shared" si="1"/>
        <v>Extremely Bad</v>
      </c>
      <c r="G19" s="2" t="s">
        <v>33</v>
      </c>
    </row>
    <row r="20" spans="1:7" ht="24" customHeight="1">
      <c r="A20" s="14" t="s">
        <v>16</v>
      </c>
      <c r="B20" s="15">
        <v>140375</v>
      </c>
      <c r="C20" s="16">
        <v>16.09</v>
      </c>
      <c r="D20" s="16">
        <f t="shared" si="0"/>
        <v>114.62154942119324</v>
      </c>
      <c r="E20" s="17" t="str">
        <f t="shared" si="1"/>
        <v>Excellent</v>
      </c>
    </row>
    <row r="21" spans="1:7" ht="24" customHeight="1">
      <c r="A21" s="14" t="s">
        <v>17</v>
      </c>
      <c r="B21" s="15">
        <v>62588</v>
      </c>
      <c r="C21" s="16">
        <v>4</v>
      </c>
      <c r="D21" s="16">
        <f t="shared" si="0"/>
        <v>63.910014699303382</v>
      </c>
      <c r="E21" s="17" t="str">
        <f>VLOOKUP(D21,$G$3:$H$13,2)</f>
        <v>Average</v>
      </c>
    </row>
    <row r="22" spans="1:7" ht="24" customHeight="1">
      <c r="A22" s="14" t="s">
        <v>18</v>
      </c>
      <c r="B22" s="15">
        <v>2366223</v>
      </c>
      <c r="C22" s="16">
        <v>31.2</v>
      </c>
      <c r="D22" s="16">
        <f t="shared" si="0"/>
        <v>13.185570421722721</v>
      </c>
      <c r="E22" s="17" t="str">
        <f t="shared" si="1"/>
        <v>Alarming</v>
      </c>
    </row>
    <row r="23" spans="1:7" ht="24" customHeight="1">
      <c r="A23" s="14" t="s">
        <v>19</v>
      </c>
      <c r="B23" s="15">
        <v>237500</v>
      </c>
      <c r="C23" s="16">
        <v>2.99</v>
      </c>
      <c r="D23" s="16">
        <f t="shared" si="0"/>
        <v>12.589473684210526</v>
      </c>
      <c r="E23" s="17" t="str">
        <f t="shared" si="1"/>
        <v>Alarming</v>
      </c>
    </row>
    <row r="24" spans="1:7" ht="24" customHeight="1">
      <c r="A24" s="14" t="s">
        <v>20</v>
      </c>
      <c r="B24" s="15">
        <v>128285</v>
      </c>
      <c r="C24" s="16">
        <v>13.69</v>
      </c>
      <c r="D24" s="16">
        <f t="shared" si="0"/>
        <v>106.71551623338659</v>
      </c>
      <c r="E24" s="17" t="str">
        <f t="shared" si="1"/>
        <v>Excellent</v>
      </c>
    </row>
    <row r="25" spans="1:7" ht="24" customHeight="1" thickBot="1">
      <c r="A25" s="18" t="s">
        <v>21</v>
      </c>
      <c r="B25" s="19">
        <v>1822000</v>
      </c>
      <c r="C25" s="20">
        <v>30.04</v>
      </c>
      <c r="D25" s="20">
        <f t="shared" si="0"/>
        <v>16.487376509330407</v>
      </c>
      <c r="E25" s="21" t="str">
        <f t="shared" si="1"/>
        <v>Extremely Bad</v>
      </c>
    </row>
    <row r="26" spans="1:7" ht="24" customHeight="1" thickTop="1" thickBot="1"/>
    <row r="27" spans="1:7" ht="24" customHeight="1" thickTop="1">
      <c r="A27" s="22" t="s">
        <v>27</v>
      </c>
      <c r="B27" s="23">
        <f>AVERAGE(B4:B25)</f>
        <v>550683.59090909094</v>
      </c>
      <c r="C27" s="23">
        <f t="shared" ref="C27:D27" si="2">AVERAGE(C4:C25)</f>
        <v>12.909545454545453</v>
      </c>
      <c r="D27" s="24">
        <f t="shared" si="2"/>
        <v>38.164011180300889</v>
      </c>
    </row>
    <row r="28" spans="1:7" ht="24" customHeight="1">
      <c r="A28" s="25" t="s">
        <v>28</v>
      </c>
      <c r="B28" s="26">
        <f>STDEV(B4:B25)</f>
        <v>705639.75677284773</v>
      </c>
      <c r="C28" s="26">
        <f t="shared" ref="C28:D28" si="3">STDEV(C4:C25)</f>
        <v>13.950840383381834</v>
      </c>
      <c r="D28" s="27">
        <f t="shared" si="3"/>
        <v>33.132651317227946</v>
      </c>
    </row>
    <row r="29" spans="1:7" ht="24" customHeight="1">
      <c r="A29" s="25" t="s">
        <v>29</v>
      </c>
      <c r="B29" s="26">
        <f>MEDIAN(B4:B25)</f>
        <v>222524</v>
      </c>
      <c r="C29" s="26">
        <f t="shared" ref="C29:D29" si="4">MEDIAN(C4:C25)</f>
        <v>9.5500000000000007</v>
      </c>
      <c r="D29" s="27">
        <f t="shared" si="4"/>
        <v>24.820572263241289</v>
      </c>
    </row>
    <row r="30" spans="1:7" ht="24" customHeight="1" thickBot="1">
      <c r="A30" s="28" t="s">
        <v>30</v>
      </c>
      <c r="B30" s="29">
        <f>MAX(B4:B25)-MIN(B4:B25)</f>
        <v>2328678</v>
      </c>
      <c r="C30" s="29">
        <f t="shared" ref="C30:D30" si="5">MAX(C4:C25)-MIN(C4:C25)</f>
        <v>47.92</v>
      </c>
      <c r="D30" s="30">
        <f t="shared" si="5"/>
        <v>105.80027017234514</v>
      </c>
    </row>
    <row r="31" spans="1:7" ht="24" customHeight="1" thickTop="1"/>
    <row r="32" spans="1:7" ht="24" customHeight="1">
      <c r="A32" s="38" t="s">
        <v>43</v>
      </c>
      <c r="B32" s="38"/>
      <c r="C32" s="38"/>
      <c r="D32" s="38"/>
      <c r="E32" s="10">
        <f>COUNTIF(D4:D25,"&gt;16")</f>
        <v>15</v>
      </c>
    </row>
  </sheetData>
  <mergeCells count="2">
    <mergeCell ref="A32:D32"/>
    <mergeCell ref="A1:E1"/>
  </mergeCells>
  <printOptions horizontalCentered="1"/>
  <pageMargins left="0.17" right="0.17" top="0.31" bottom="0.35" header="0.17" footer="0.17"/>
  <pageSetup paperSize="9" scale="80" fitToHeight="2" orientation="landscape" r:id="rId1"/>
  <headerFooter>
    <oddHeader>&amp;CCTIS 186 Final Exam</oddHeader>
    <oddFooter>&amp;CPage 1</oddFoot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41690DBC-4CA8-4098-A692-F10B74EA4D25}">
          <x14:colorSeries rgb="FF00B050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'Emp. vs. Arr.'!D4:D25</xm:f>
              <xm:sqref>F14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6F89-1977-4A62-97EB-584420C4A0CA}">
  <sheetPr>
    <pageSetUpPr fitToPage="1"/>
  </sheetPr>
  <dimension ref="A1"/>
  <sheetViews>
    <sheetView workbookViewId="0">
      <selection activeCell="B2" sqref="B2"/>
    </sheetView>
  </sheetViews>
  <sheetFormatPr defaultRowHeight="12.75"/>
  <sheetData/>
  <printOptions horizontalCentered="1" verticalCentered="1"/>
  <pageMargins left="0.17" right="0.17" top="0.28000000000000003" bottom="0.27" header="0.17" footer="0.17"/>
  <pageSetup scale="82" orientation="portrait" r:id="rId1"/>
  <headerFooter>
    <oddHeader>&amp;RCTIS 186 Final Exam</oddHeader>
    <oddFooter>&amp;RPage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4D50E-6DB2-4FBF-99E2-95C2A076713A}">
  <sheetPr>
    <pageSetUpPr fitToPage="1"/>
  </sheetPr>
  <dimension ref="A1:D26"/>
  <sheetViews>
    <sheetView zoomScale="80" zoomScaleNormal="80" workbookViewId="0">
      <selection activeCell="A2" sqref="A2"/>
    </sheetView>
  </sheetViews>
  <sheetFormatPr defaultColWidth="24.7109375" defaultRowHeight="24" customHeight="1"/>
  <cols>
    <col min="1" max="3" width="24.7109375" style="2"/>
    <col min="4" max="4" width="33" style="2" customWidth="1"/>
    <col min="5" max="16384" width="24.7109375" style="2"/>
  </cols>
  <sheetData>
    <row r="1" spans="1:4" ht="24" customHeight="1">
      <c r="A1" s="3" t="s">
        <v>22</v>
      </c>
      <c r="B1" s="3" t="s">
        <v>23</v>
      </c>
      <c r="C1" s="3" t="s">
        <v>24</v>
      </c>
      <c r="D1" s="3" t="s">
        <v>44</v>
      </c>
    </row>
    <row r="2" spans="1:4" ht="24" customHeight="1">
      <c r="A2" s="1" t="s">
        <v>16</v>
      </c>
      <c r="B2" s="31">
        <v>140375</v>
      </c>
      <c r="C2" s="2">
        <v>16.09</v>
      </c>
      <c r="D2" s="33">
        <f>Statistics[[#This Row],[Arrivals (in Millions)]]*1000000/Statistics[[#This Row],[Employment]]</f>
        <v>114.62154942119324</v>
      </c>
    </row>
    <row r="3" spans="1:4" ht="24" customHeight="1">
      <c r="A3" s="1" t="s">
        <v>20</v>
      </c>
      <c r="B3" s="31">
        <v>128285</v>
      </c>
      <c r="C3" s="2">
        <v>13.69</v>
      </c>
      <c r="D3" s="33">
        <f>Statistics[[#This Row],[Arrivals (in Millions)]]*1000000/Statistics[[#This Row],[Employment]]</f>
        <v>106.71551623338659</v>
      </c>
    </row>
    <row r="4" spans="1:4" ht="24" customHeight="1">
      <c r="A4" s="1" t="s">
        <v>5</v>
      </c>
      <c r="B4" s="31">
        <v>207548</v>
      </c>
      <c r="C4" s="2">
        <v>16.82</v>
      </c>
      <c r="D4" s="33">
        <f>Statistics[[#This Row],[Arrivals (in Millions)]]*1000000/Statistics[[#This Row],[Employment]]</f>
        <v>81.041494015842119</v>
      </c>
    </row>
    <row r="5" spans="1:4" ht="24" customHeight="1">
      <c r="A5" s="1" t="s">
        <v>4</v>
      </c>
      <c r="B5" s="31">
        <v>145186</v>
      </c>
      <c r="C5" s="2">
        <v>11.4</v>
      </c>
      <c r="D5" s="33">
        <f>Statistics[[#This Row],[Arrivals (in Millions)]]*1000000/Statistics[[#This Row],[Employment]]</f>
        <v>78.51996748997837</v>
      </c>
    </row>
    <row r="6" spans="1:4" ht="24" customHeight="1">
      <c r="A6" s="1" t="s">
        <v>2</v>
      </c>
      <c r="B6" s="31">
        <v>170192</v>
      </c>
      <c r="C6" s="2">
        <v>12.8</v>
      </c>
      <c r="D6" s="33">
        <f>Statistics[[#This Row],[Arrivals (in Millions)]]*1000000/Statistics[[#This Row],[Employment]]</f>
        <v>75.209175519413364</v>
      </c>
    </row>
    <row r="7" spans="1:4" ht="24" customHeight="1">
      <c r="A7" s="1" t="s">
        <v>17</v>
      </c>
      <c r="B7" s="31">
        <v>62588</v>
      </c>
      <c r="C7" s="2">
        <v>4</v>
      </c>
      <c r="D7" s="33">
        <f>Statistics[[#This Row],[Arrivals (in Millions)]]*1000000/Statistics[[#This Row],[Employment]]</f>
        <v>63.910014699303382</v>
      </c>
    </row>
    <row r="8" spans="1:4" ht="24" customHeight="1">
      <c r="A8" s="1" t="s">
        <v>3</v>
      </c>
      <c r="B8" s="31">
        <v>43941</v>
      </c>
      <c r="C8" s="2">
        <v>1.94</v>
      </c>
      <c r="D8" s="33">
        <f>Statistics[[#This Row],[Arrivals (in Millions)]]*1000000/Statistics[[#This Row],[Employment]]</f>
        <v>44.150110375275936</v>
      </c>
    </row>
    <row r="9" spans="1:4" ht="24" customHeight="1">
      <c r="A9" s="1" t="s">
        <v>11</v>
      </c>
      <c r="B9" s="31">
        <v>38298</v>
      </c>
      <c r="C9" s="2">
        <v>1.33</v>
      </c>
      <c r="D9" s="33">
        <f>Statistics[[#This Row],[Arrivals (in Millions)]]*1000000/Statistics[[#This Row],[Employment]]</f>
        <v>34.727662018904383</v>
      </c>
    </row>
    <row r="10" spans="1:4" ht="24" customHeight="1">
      <c r="A10" s="1" t="s">
        <v>6</v>
      </c>
      <c r="B10" s="31">
        <v>1505065</v>
      </c>
      <c r="C10" s="2">
        <v>48.4</v>
      </c>
      <c r="D10" s="33">
        <f>Statistics[[#This Row],[Arrivals (in Millions)]]*1000000/Statistics[[#This Row],[Employment]]</f>
        <v>32.158079551381505</v>
      </c>
    </row>
    <row r="11" spans="1:4" ht="24" customHeight="1">
      <c r="A11" s="1" t="s">
        <v>7</v>
      </c>
      <c r="B11" s="31">
        <v>509037</v>
      </c>
      <c r="C11" s="2">
        <v>14.7</v>
      </c>
      <c r="D11" s="33">
        <f>Statistics[[#This Row],[Arrivals (in Millions)]]*1000000/Statistics[[#This Row],[Employment]]</f>
        <v>28.878057980068245</v>
      </c>
    </row>
    <row r="12" spans="1:4" ht="24" customHeight="1">
      <c r="A12" s="1" t="s">
        <v>12</v>
      </c>
      <c r="B12" s="31">
        <v>37545</v>
      </c>
      <c r="C12" s="2">
        <v>0.97</v>
      </c>
      <c r="D12" s="33">
        <f>Statistics[[#This Row],[Arrivals (in Millions)]]*1000000/Statistics[[#This Row],[Employment]]</f>
        <v>25.835663870022639</v>
      </c>
    </row>
    <row r="13" spans="1:4" ht="24" customHeight="1">
      <c r="A13" s="1" t="s">
        <v>8</v>
      </c>
      <c r="B13" s="31">
        <v>1890321</v>
      </c>
      <c r="C13" s="2">
        <v>45</v>
      </c>
      <c r="D13" s="33">
        <f>Statistics[[#This Row],[Arrivals (in Millions)]]*1000000/Statistics[[#This Row],[Employment]]</f>
        <v>23.805480656459935</v>
      </c>
    </row>
    <row r="14" spans="1:4" ht="24" customHeight="1">
      <c r="A14" s="1" t="s">
        <v>15</v>
      </c>
      <c r="B14" s="31">
        <v>451391</v>
      </c>
      <c r="C14" s="2">
        <v>9.3800000000000008</v>
      </c>
      <c r="D14" s="33">
        <f>Statistics[[#This Row],[Arrivals (in Millions)]]*1000000/Statistics[[#This Row],[Employment]]</f>
        <v>20.780210504861639</v>
      </c>
    </row>
    <row r="15" spans="1:4" ht="24" customHeight="1">
      <c r="A15" s="1" t="s">
        <v>9</v>
      </c>
      <c r="B15" s="31">
        <v>73600</v>
      </c>
      <c r="C15" s="2">
        <v>1.3</v>
      </c>
      <c r="D15" s="33">
        <f>Statistics[[#This Row],[Arrivals (in Millions)]]*1000000/Statistics[[#This Row],[Employment]]</f>
        <v>17.663043478260871</v>
      </c>
    </row>
    <row r="16" spans="1:4" ht="24" customHeight="1">
      <c r="A16" s="1" t="s">
        <v>21</v>
      </c>
      <c r="B16" s="31">
        <v>1822000</v>
      </c>
      <c r="C16" s="2">
        <v>30.04</v>
      </c>
      <c r="D16" s="33">
        <f>Statistics[[#This Row],[Arrivals (in Millions)]]*1000000/Statistics[[#This Row],[Employment]]</f>
        <v>16.487376509330407</v>
      </c>
    </row>
    <row r="17" spans="1:4" ht="24" customHeight="1">
      <c r="A17" s="1" t="s">
        <v>18</v>
      </c>
      <c r="B17" s="31">
        <v>2366223</v>
      </c>
      <c r="C17" s="2">
        <v>31.2</v>
      </c>
      <c r="D17" s="33">
        <f>Statistics[[#This Row],[Arrivals (in Millions)]]*1000000/Statistics[[#This Row],[Employment]]</f>
        <v>13.185570421722721</v>
      </c>
    </row>
    <row r="18" spans="1:4" ht="24" customHeight="1">
      <c r="A18" s="1" t="s">
        <v>19</v>
      </c>
      <c r="B18" s="31">
        <v>237500</v>
      </c>
      <c r="C18" s="2">
        <v>2.99</v>
      </c>
      <c r="D18" s="33">
        <f>Statistics[[#This Row],[Arrivals (in Millions)]]*1000000/Statistics[[#This Row],[Employment]]</f>
        <v>12.589473684210526</v>
      </c>
    </row>
    <row r="19" spans="1:4" ht="24" customHeight="1">
      <c r="A19" s="1" t="s">
        <v>14</v>
      </c>
      <c r="B19" s="31">
        <v>575802</v>
      </c>
      <c r="C19" s="2">
        <v>6.32</v>
      </c>
      <c r="D19" s="33">
        <f>Statistics[[#This Row],[Arrivals (in Millions)]]*1000000/Statistics[[#This Row],[Employment]]</f>
        <v>10.975995220579296</v>
      </c>
    </row>
    <row r="20" spans="1:4" ht="24" customHeight="1">
      <c r="A20" s="1" t="s">
        <v>10</v>
      </c>
      <c r="B20" s="31">
        <v>46470</v>
      </c>
      <c r="C20" s="2">
        <v>0.48</v>
      </c>
      <c r="D20" s="33">
        <f>Statistics[[#This Row],[Arrivals (in Millions)]]*1000000/Statistics[[#This Row],[Employment]]</f>
        <v>10.329244673983215</v>
      </c>
    </row>
    <row r="21" spans="1:4" ht="24" customHeight="1">
      <c r="A21" s="1" t="s">
        <v>0</v>
      </c>
      <c r="B21" s="31">
        <v>315853</v>
      </c>
      <c r="C21" s="2">
        <v>3.24</v>
      </c>
      <c r="D21" s="33">
        <f>Statistics[[#This Row],[Arrivals (in Millions)]]*1000000/Statistics[[#This Row],[Employment]]</f>
        <v>10.257936445118457</v>
      </c>
    </row>
    <row r="22" spans="1:4" ht="24" customHeight="1">
      <c r="A22" s="1" t="s">
        <v>1</v>
      </c>
      <c r="B22" s="31">
        <v>245938</v>
      </c>
      <c r="C22" s="2">
        <v>2.2000000000000002</v>
      </c>
      <c r="D22" s="33">
        <f>Statistics[[#This Row],[Arrivals (in Millions)]]*1000000/Statistics[[#This Row],[Employment]]</f>
        <v>8.9453439484748181</v>
      </c>
    </row>
    <row r="23" spans="1:4" ht="24" customHeight="1">
      <c r="A23" s="1" t="s">
        <v>13</v>
      </c>
      <c r="B23" s="31">
        <v>1101881</v>
      </c>
      <c r="C23" s="2">
        <v>9.7200000000000006</v>
      </c>
      <c r="D23" s="33">
        <f>Statistics[[#This Row],[Arrivals (in Millions)]]*1000000/Statistics[[#This Row],[Employment]]</f>
        <v>8.8212792488481053</v>
      </c>
    </row>
    <row r="24" spans="1:4" ht="24" customHeight="1">
      <c r="A24" s="34" t="s">
        <v>45</v>
      </c>
      <c r="B24" s="35"/>
      <c r="C24" s="36"/>
      <c r="D24" s="37">
        <f>SUBTOTAL(110,Statistics[Arrivals / Employment Portion])</f>
        <v>1097.7725833090062</v>
      </c>
    </row>
    <row r="26" spans="1:4" ht="24" customHeight="1">
      <c r="B26" s="32" t="s">
        <v>33</v>
      </c>
    </row>
  </sheetData>
  <conditionalFormatting sqref="A2:A23">
    <cfRule type="containsText" dxfId="0" priority="1" operator="containsText" text="r">
      <formula>NOT(ISERROR(SEARCH("r",A2)))</formula>
    </cfRule>
  </conditionalFormatting>
  <pageMargins left="0.17" right="0.17" top="0.4" bottom="0.25" header="0.17" footer="0.17"/>
  <pageSetup paperSize="9" scale="96" orientation="portrait" r:id="rId1"/>
  <headerFooter>
    <oddHeader>&amp;LCTIS 186 Final Exam</oddHeader>
    <oddFooter>&amp;LPage 3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Emp. vs. Arr.</vt:lpstr>
      <vt:lpstr>Charts</vt:lpstr>
      <vt:lpstr>Statistics</vt:lpstr>
      <vt:lpstr>EuropeanStatistics</vt:lpstr>
      <vt:lpstr>Charts!Print_Area</vt:lpstr>
      <vt:lpstr>'Emp. vs. Arr.'!Print_Area</vt:lpstr>
      <vt:lpstr>Statistics!Print_Area</vt:lpstr>
      <vt:lpstr>'Emp. vs. Arr.'!Print_Titles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2025-06-18T14:42:17Z</dcterms:created>
  <dcterms:modified xsi:type="dcterms:W3CDTF">2026-01-04T13:51:10Z</dcterms:modified>
</cp:coreProperties>
</file>